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bi\Brot für alle\Entwicklungspolitik - Documents\02 Programme\03 Klima und Landwirtschaft\07 Projekte\Klimatrainings\04 Training Länder\2017 Madagascar\4. finance\"/>
    </mc:Choice>
  </mc:AlternateContent>
  <xr:revisionPtr revIDLastSave="59" documentId="11_8BD0B8D122185CEBE06C7DBE207CAA3E59E11B7E" xr6:coauthVersionLast="40" xr6:coauthVersionMax="40" xr10:uidLastSave="{2ED4622C-78E7-48E2-A7B6-5B5E2238D048}"/>
  <bookViews>
    <workbookView xWindow="0" yWindow="0" windowWidth="20490" windowHeight="8340" xr2:uid="{00000000-000D-0000-FFFF-FFFF00000000}"/>
  </bookViews>
  <sheets>
    <sheet name="Feuil1" sheetId="1" r:id="rId1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3" i="1"/>
  <c r="D14" i="1"/>
  <c r="D10" i="1"/>
  <c r="D7" i="1"/>
  <c r="D6" i="1"/>
  <c r="B5" i="1"/>
  <c r="B6" i="1"/>
  <c r="B11" i="1"/>
  <c r="D31" i="1"/>
  <c r="B26" i="1"/>
  <c r="D11" i="1"/>
  <c r="E11" i="1"/>
  <c r="D32" i="1"/>
  <c r="E32" i="1"/>
  <c r="E14" i="1"/>
  <c r="E10" i="1"/>
  <c r="E7" i="1"/>
  <c r="D13" i="1"/>
  <c r="E13" i="1"/>
  <c r="D15" i="1"/>
  <c r="E15" i="1"/>
  <c r="D5" i="1"/>
  <c r="E5" i="1"/>
  <c r="E6" i="1"/>
  <c r="E37" i="1"/>
  <c r="E36" i="1"/>
  <c r="E33" i="1"/>
  <c r="D35" i="1"/>
  <c r="D38" i="1"/>
  <c r="D27" i="1"/>
  <c r="E27" i="1"/>
  <c r="D28" i="1"/>
  <c r="E28" i="1"/>
  <c r="D26" i="1"/>
  <c r="D34" i="1"/>
  <c r="E31" i="1"/>
  <c r="D29" i="1"/>
  <c r="E35" i="1"/>
  <c r="E38" i="1"/>
  <c r="E26" i="1"/>
  <c r="E16" i="1"/>
  <c r="D8" i="1"/>
  <c r="E34" i="1"/>
  <c r="E29" i="1"/>
  <c r="D16" i="1"/>
  <c r="E8" i="1"/>
  <c r="E39" i="1"/>
  <c r="D39" i="1"/>
  <c r="D18" i="1"/>
  <c r="D19" i="1"/>
  <c r="E18" i="1"/>
  <c r="E19" i="1"/>
  <c r="E20" i="1"/>
  <c r="E40" i="1"/>
  <c r="D20" i="1"/>
  <c r="D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Ariane Wenger</author>
  </authors>
  <commentList>
    <comment ref="C5" authorId="0" shapeId="0" xr:uid="{1190CDCC-A4BE-4627-906C-75793956D23B}">
      <text>
        <t>quantité aléatoire</t>
      </text>
    </comment>
  </commentList>
</comments>
</file>

<file path=xl/sharedStrings.xml><?xml version="1.0" encoding="utf-8"?>
<sst xmlns="http://schemas.openxmlformats.org/spreadsheetml/2006/main" count="54" uniqueCount="47">
  <si>
    <t>Formation sur le changement Climatique et analyse de projet (2e semaine)</t>
  </si>
  <si>
    <t>Avec arrivée date et départ le date</t>
  </si>
  <si>
    <t>Rubriques</t>
  </si>
  <si>
    <t>Quantité</t>
  </si>
  <si>
    <t>Prix unitaire (MGA)</t>
  </si>
  <si>
    <t>Montant Total (MGA)</t>
  </si>
  <si>
    <t>CHF</t>
  </si>
  <si>
    <t>Commentaire</t>
  </si>
  <si>
    <t>I- Prise en Charge des participants (31 personnes)</t>
  </si>
  <si>
    <t>Taux change</t>
  </si>
  <si>
    <t>CHF = MGA</t>
  </si>
  <si>
    <t xml:space="preserve">Hébergement </t>
  </si>
  <si>
    <t xml:space="preserve">Restauration (Petit déjeuner + Pauses café+Déjeuner+Diner) </t>
  </si>
  <si>
    <t xml:space="preserve">Coût de voyage participants </t>
  </si>
  <si>
    <t>Sous total 1</t>
  </si>
  <si>
    <t>II-Logistiques et matériels pédagogiques</t>
  </si>
  <si>
    <t>Bloc Notes,  markers, papiers flip chart et Stylos</t>
  </si>
  <si>
    <t>s</t>
  </si>
  <si>
    <t>Reproduction de documents</t>
  </si>
  <si>
    <t xml:space="preserve">Clés USB </t>
  </si>
  <si>
    <t>pm</t>
  </si>
  <si>
    <t>Location de salle de Conférence</t>
  </si>
  <si>
    <t>Visites de terrain (transport et repas)</t>
  </si>
  <si>
    <t>Coût  experts locaux</t>
  </si>
  <si>
    <t>Sous total 2</t>
  </si>
  <si>
    <t>III- imprévus et divers</t>
  </si>
  <si>
    <t>Imprévus et divers (5% du total)</t>
  </si>
  <si>
    <t>Sous total 3</t>
  </si>
  <si>
    <t>TOTAL GENERAL SEMAINE 2</t>
  </si>
  <si>
    <t>Formation sur l’analyse de projet (1ère semaine, date)</t>
  </si>
  <si>
    <t xml:space="preserve">lieu: </t>
  </si>
  <si>
    <t xml:space="preserve">Rubriques  </t>
  </si>
  <si>
    <t>Montant total (MGA)</t>
  </si>
  <si>
    <t>Participants  (maximum 30) de la communauté et équipe d'analyse</t>
  </si>
  <si>
    <t>Restauration</t>
  </si>
  <si>
    <t>Prestation des cuisiniers</t>
  </si>
  <si>
    <t>Déjeuner avec les autorités locales</t>
  </si>
  <si>
    <t xml:space="preserve">Sous Total </t>
  </si>
  <si>
    <t>Equipe d'analyse (5 personnes des OP, Maryline, Diary et Harisoa)</t>
  </si>
  <si>
    <t>Hébergement en brousse</t>
  </si>
  <si>
    <t>Hébergement en ville</t>
  </si>
  <si>
    <t>Transport</t>
  </si>
  <si>
    <t>Participation à l'aménagement de l'hébergement en brousse (électrification, douche….)</t>
  </si>
  <si>
    <t>Bloc Notes et Stylos, papiers couleurs, flip chart, colles, markers</t>
  </si>
  <si>
    <t>Groupe éléctrogène</t>
  </si>
  <si>
    <t>TOTAL GENERAL SEMAINE 1</t>
  </si>
  <si>
    <t>TOTAL GENERAL SEMAINE 1 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</si>
</sst>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0C]d\-mmm\-yy;@"/>
  </numFmts>
  <fonts count="17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rgb="FF0070C0"/>
      <name val="Arial"/>
      <family val="2"/>
    </font>
    <font>
      <sz val="10"/>
      <color theme="1"/>
      <name val="Arial"/>
      <family val="2"/>
    </font>
    <font>
      <b/>
      <sz val="11"/>
      <color theme="0" tint="-4.9989318521683403E-2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9"/>
      <color rgb="FFFF0000"/>
      <name val="Arial"/>
      <family val="2"/>
    </font>
    <font>
      <sz val="8"/>
      <color rgb="FF0070C0"/>
      <name val="Arial"/>
      <family val="2"/>
    </font>
    <font>
      <sz val="11"/>
      <color rgb="FF808080"/>
      <name val="Arial"/>
      <family val="2"/>
    </font>
    <font>
      <b/>
      <sz val="14"/>
      <color rgb="FF80808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vertical="top" wrapText="1"/>
    </xf>
    <xf numFmtId="0" fontId="3" fillId="5" borderId="2" xfId="0" applyFont="1" applyFill="1" applyBorder="1" applyAlignment="1">
      <alignment horizontal="center" vertical="top" wrapText="1"/>
    </xf>
    <xf numFmtId="3" fontId="5" fillId="5" borderId="2" xfId="0" applyNumberFormat="1" applyFont="1" applyFill="1" applyBorder="1" applyAlignment="1">
      <alignment horizontal="center" vertical="top" wrapText="1"/>
    </xf>
    <xf numFmtId="3" fontId="3" fillId="5" borderId="2" xfId="0" applyNumberFormat="1" applyFont="1" applyFill="1" applyBorder="1" applyAlignment="1">
      <alignment horizontal="center" vertical="top" wrapText="1"/>
    </xf>
    <xf numFmtId="3" fontId="3" fillId="5" borderId="2" xfId="0" applyNumberFormat="1" applyFont="1" applyFill="1" applyBorder="1" applyAlignment="1">
      <alignment horizontal="right" vertical="top" wrapText="1"/>
    </xf>
    <xf numFmtId="3" fontId="4" fillId="5" borderId="2" xfId="0" applyNumberFormat="1" applyFont="1" applyFill="1" applyBorder="1" applyAlignment="1">
      <alignment vertical="top" wrapText="1"/>
    </xf>
    <xf numFmtId="3" fontId="3" fillId="4" borderId="2" xfId="0" applyNumberFormat="1" applyFont="1" applyFill="1" applyBorder="1" applyAlignment="1">
      <alignment horizontal="center" vertical="top" wrapText="1"/>
    </xf>
    <xf numFmtId="3" fontId="3" fillId="4" borderId="2" xfId="0" applyNumberFormat="1" applyFont="1" applyFill="1" applyBorder="1" applyAlignment="1">
      <alignment horizontal="right" vertical="top" wrapText="1"/>
    </xf>
    <xf numFmtId="3" fontId="2" fillId="4" borderId="2" xfId="0" applyNumberFormat="1" applyFont="1" applyFill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6" borderId="2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3" fontId="2" fillId="5" borderId="2" xfId="0" applyNumberFormat="1" applyFont="1" applyFill="1" applyBorder="1" applyAlignment="1">
      <alignment vertical="top" wrapText="1"/>
    </xf>
    <xf numFmtId="3" fontId="4" fillId="5" borderId="2" xfId="0" applyNumberFormat="1" applyFont="1" applyFill="1" applyBorder="1" applyAlignment="1">
      <alignment horizontal="right" vertical="top" wrapText="1"/>
    </xf>
    <xf numFmtId="3" fontId="2" fillId="4" borderId="2" xfId="0" applyNumberFormat="1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vertical="top" wrapText="1"/>
    </xf>
    <xf numFmtId="0" fontId="4" fillId="8" borderId="2" xfId="0" applyFont="1" applyFill="1" applyBorder="1" applyAlignment="1">
      <alignment vertical="top" wrapText="1"/>
    </xf>
    <xf numFmtId="3" fontId="4" fillId="8" borderId="2" xfId="0" applyNumberFormat="1" applyFont="1" applyFill="1" applyBorder="1" applyAlignment="1">
      <alignment vertical="top" wrapText="1"/>
    </xf>
    <xf numFmtId="3" fontId="4" fillId="8" borderId="2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4" borderId="2" xfId="0" applyFont="1" applyFill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3" fontId="5" fillId="6" borderId="2" xfId="0" applyNumberFormat="1" applyFont="1" applyFill="1" applyBorder="1" applyAlignment="1">
      <alignment vertical="top"/>
    </xf>
    <xf numFmtId="0" fontId="9" fillId="4" borderId="2" xfId="0" applyFont="1" applyFill="1" applyBorder="1" applyAlignment="1">
      <alignment horizontal="right" vertical="top" wrapText="1"/>
    </xf>
    <xf numFmtId="166" fontId="2" fillId="4" borderId="2" xfId="0" applyNumberFormat="1" applyFont="1" applyFill="1" applyBorder="1" applyAlignment="1">
      <alignment horizontal="right" vertical="top" wrapText="1"/>
    </xf>
    <xf numFmtId="0" fontId="10" fillId="7" borderId="2" xfId="0" applyFont="1" applyFill="1" applyBorder="1" applyAlignment="1">
      <alignment horizontal="center" vertical="top" wrapText="1"/>
    </xf>
    <xf numFmtId="3" fontId="10" fillId="7" borderId="2" xfId="0" applyNumberFormat="1" applyFont="1" applyFill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vertical="top" wrapText="1"/>
    </xf>
    <xf numFmtId="3" fontId="0" fillId="0" borderId="0" xfId="0" applyNumberFormat="1"/>
    <xf numFmtId="3" fontId="2" fillId="0" borderId="0" xfId="0" applyNumberFormat="1" applyFont="1"/>
    <xf numFmtId="3" fontId="7" fillId="0" borderId="2" xfId="0" applyNumberFormat="1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3" fontId="10" fillId="7" borderId="2" xfId="0" applyNumberFormat="1" applyFont="1" applyFill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workbookViewId="0" xr3:uid="{AEA406A1-0E4B-5B11-9CD5-51D6E497D94C}">
      <selection activeCell="I10" sqref="I10"/>
    </sheetView>
  </sheetViews>
  <sheetFormatPr defaultColWidth="11.42578125" defaultRowHeight="15"/>
  <cols>
    <col min="1" max="1" width="53.42578125" customWidth="1"/>
    <col min="2" max="2" width="13" bestFit="1" customWidth="1"/>
    <col min="5" max="5" width="13" bestFit="1" customWidth="1"/>
    <col min="6" max="6" width="61.5703125" customWidth="1"/>
  </cols>
  <sheetData>
    <row r="1" spans="1:9" ht="18">
      <c r="A1" s="60" t="s">
        <v>0</v>
      </c>
      <c r="B1" s="60"/>
      <c r="C1" s="60"/>
      <c r="D1" s="60"/>
      <c r="E1" s="60"/>
      <c r="F1" s="60"/>
    </row>
    <row r="2" spans="1:9">
      <c r="A2" s="62" t="s">
        <v>1</v>
      </c>
      <c r="B2" s="62"/>
      <c r="C2" s="62"/>
      <c r="D2" s="62"/>
      <c r="E2" s="62"/>
      <c r="F2" s="62"/>
    </row>
    <row r="3" spans="1:9" ht="4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</row>
    <row r="4" spans="1:9" ht="28.5">
      <c r="A4" s="3" t="s">
        <v>8</v>
      </c>
      <c r="B4" s="4"/>
      <c r="C4" s="5"/>
      <c r="D4" s="6" t="s">
        <v>9</v>
      </c>
      <c r="E4" s="44" t="s">
        <v>10</v>
      </c>
      <c r="F4" s="45">
        <v>3100</v>
      </c>
    </row>
    <row r="5" spans="1:9">
      <c r="A5" s="8" t="s">
        <v>11</v>
      </c>
      <c r="B5" s="27">
        <f>32*6</f>
        <v>192</v>
      </c>
      <c r="C5" s="27">
        <v>111</v>
      </c>
      <c r="D5" s="27">
        <f>B5*C5</f>
        <v>21312</v>
      </c>
      <c r="E5" s="10">
        <f>D5/$F$4</f>
        <v>6.8748387096774195</v>
      </c>
      <c r="F5" s="51"/>
    </row>
    <row r="6" spans="1:9" ht="28.5">
      <c r="A6" s="11" t="s">
        <v>12</v>
      </c>
      <c r="B6" s="27">
        <f>32*6</f>
        <v>192</v>
      </c>
      <c r="C6" s="27">
        <v>111</v>
      </c>
      <c r="D6" s="27">
        <f>(B6*C6)+192000</f>
        <v>213312</v>
      </c>
      <c r="E6" s="10">
        <f t="shared" ref="E6:E7" si="0">D6/$F$4</f>
        <v>68.810322580645163</v>
      </c>
      <c r="F6" s="7"/>
    </row>
    <row r="7" spans="1:9">
      <c r="A7" s="11" t="s">
        <v>13</v>
      </c>
      <c r="B7" s="27">
        <v>1</v>
      </c>
      <c r="C7" s="27">
        <v>111</v>
      </c>
      <c r="D7" s="27">
        <f>C7*B7</f>
        <v>111</v>
      </c>
      <c r="E7" s="10">
        <f t="shared" si="0"/>
        <v>3.5806451612903224E-2</v>
      </c>
      <c r="F7" s="12"/>
    </row>
    <row r="8" spans="1:9">
      <c r="A8" s="15" t="s">
        <v>14</v>
      </c>
      <c r="B8" s="16"/>
      <c r="C8" s="17"/>
      <c r="D8" s="18">
        <f>SUM(D5:D7)</f>
        <v>234735</v>
      </c>
      <c r="E8" s="19">
        <f>SUM(E5:E7)</f>
        <v>75.720967741935482</v>
      </c>
      <c r="F8" s="7"/>
    </row>
    <row r="9" spans="1:9">
      <c r="A9" s="3" t="s">
        <v>15</v>
      </c>
      <c r="B9" s="20"/>
      <c r="C9" s="21"/>
      <c r="D9" s="21"/>
      <c r="E9" s="22"/>
      <c r="F9" s="51"/>
    </row>
    <row r="10" spans="1:9">
      <c r="A10" s="11" t="s">
        <v>16</v>
      </c>
      <c r="B10" s="13">
        <v>1</v>
      </c>
      <c r="C10" s="27">
        <v>111</v>
      </c>
      <c r="D10" s="27">
        <f>C10*B10</f>
        <v>111</v>
      </c>
      <c r="E10" s="10">
        <f t="shared" ref="E10:E15" si="1">D10/$F$4</f>
        <v>3.5806451612903224E-2</v>
      </c>
      <c r="F10" s="12"/>
      <c r="I10" t="s">
        <v>17</v>
      </c>
    </row>
    <row r="11" spans="1:9">
      <c r="A11" s="11" t="s">
        <v>18</v>
      </c>
      <c r="B11" s="9">
        <f>50*50</f>
        <v>2500</v>
      </c>
      <c r="C11" s="27">
        <v>111</v>
      </c>
      <c r="D11" s="27">
        <f>B11*C11</f>
        <v>277500</v>
      </c>
      <c r="E11" s="10">
        <f t="shared" ref="E11" si="2">D11/$F$4</f>
        <v>89.516129032258064</v>
      </c>
      <c r="F11" s="12"/>
    </row>
    <row r="12" spans="1:9">
      <c r="A12" s="11" t="s">
        <v>19</v>
      </c>
      <c r="B12" s="9">
        <v>32</v>
      </c>
      <c r="C12" s="27"/>
      <c r="D12" s="27" t="s">
        <v>20</v>
      </c>
      <c r="E12" s="10"/>
      <c r="F12" s="59"/>
    </row>
    <row r="13" spans="1:9">
      <c r="A13" s="7" t="s">
        <v>21</v>
      </c>
      <c r="B13" s="23">
        <v>5</v>
      </c>
      <c r="C13" s="27">
        <v>111</v>
      </c>
      <c r="D13" s="27">
        <f>B13*C13</f>
        <v>555</v>
      </c>
      <c r="E13" s="10">
        <f t="shared" si="1"/>
        <v>0.17903225806451614</v>
      </c>
      <c r="F13" s="7"/>
    </row>
    <row r="14" spans="1:9">
      <c r="A14" s="11" t="s">
        <v>22</v>
      </c>
      <c r="B14" s="13">
        <v>1</v>
      </c>
      <c r="C14" s="27">
        <v>111</v>
      </c>
      <c r="D14" s="27">
        <f>C14*B14</f>
        <v>111</v>
      </c>
      <c r="E14" s="10">
        <f t="shared" si="1"/>
        <v>3.5806451612903224E-2</v>
      </c>
      <c r="F14" s="7"/>
    </row>
    <row r="15" spans="1:9">
      <c r="A15" s="25" t="s">
        <v>23</v>
      </c>
      <c r="B15" s="26">
        <v>2</v>
      </c>
      <c r="C15" s="27">
        <v>111</v>
      </c>
      <c r="D15" s="27">
        <f>B15*C15</f>
        <v>222</v>
      </c>
      <c r="E15" s="10">
        <f t="shared" si="1"/>
        <v>7.1612903225806449E-2</v>
      </c>
      <c r="F15" s="7"/>
    </row>
    <row r="16" spans="1:9">
      <c r="A16" s="15" t="s">
        <v>24</v>
      </c>
      <c r="B16" s="16"/>
      <c r="C16" s="17"/>
      <c r="D16" s="18">
        <f>SUM(D10:D15)</f>
        <v>278499</v>
      </c>
      <c r="E16" s="19">
        <f>SUM(E10:E15)</f>
        <v>89.838387096774184</v>
      </c>
      <c r="F16" s="7"/>
    </row>
    <row r="17" spans="1:7">
      <c r="A17" s="3" t="s">
        <v>25</v>
      </c>
      <c r="B17" s="20"/>
      <c r="C17" s="21"/>
      <c r="D17" s="21"/>
      <c r="E17" s="22"/>
      <c r="F17" s="7"/>
    </row>
    <row r="18" spans="1:7">
      <c r="A18" s="28" t="s">
        <v>26</v>
      </c>
      <c r="B18" s="46"/>
      <c r="C18" s="46"/>
      <c r="D18" s="46">
        <f>0.05*(D8+D16+D39)</f>
        <v>27365.550000000003</v>
      </c>
      <c r="E18" s="10">
        <f t="shared" ref="E18" si="3">D18/$F$4</f>
        <v>8.8275967741935499</v>
      </c>
      <c r="F18" s="7"/>
    </row>
    <row r="19" spans="1:7">
      <c r="A19" s="15" t="s">
        <v>27</v>
      </c>
      <c r="B19" s="16"/>
      <c r="C19" s="17"/>
      <c r="D19" s="18">
        <f>D18</f>
        <v>27365.550000000003</v>
      </c>
      <c r="E19" s="19">
        <f>SUM(E18)</f>
        <v>8.8275967741935499</v>
      </c>
      <c r="F19" s="7"/>
    </row>
    <row r="20" spans="1:7">
      <c r="A20" s="49" t="s">
        <v>28</v>
      </c>
      <c r="B20" s="61"/>
      <c r="C20" s="61"/>
      <c r="D20" s="50">
        <f>D19+D16+D8</f>
        <v>540599.55000000005</v>
      </c>
      <c r="E20" s="50">
        <f>E8+E16+E19</f>
        <v>174.38695161290323</v>
      </c>
      <c r="F20" s="7"/>
      <c r="G20" s="56"/>
    </row>
    <row r="21" spans="1:7">
      <c r="A21" s="29"/>
      <c r="B21" s="29"/>
      <c r="C21" s="29"/>
      <c r="D21" s="29"/>
      <c r="E21" s="29"/>
      <c r="F21" s="29"/>
    </row>
    <row r="22" spans="1:7" ht="18">
      <c r="A22" s="64" t="s">
        <v>29</v>
      </c>
      <c r="B22" s="64"/>
      <c r="C22" s="64"/>
      <c r="D22" s="64"/>
      <c r="E22" s="64"/>
      <c r="F22" s="64"/>
    </row>
    <row r="23" spans="1:7">
      <c r="A23" s="63" t="s">
        <v>30</v>
      </c>
      <c r="B23" s="29"/>
      <c r="C23" s="29"/>
      <c r="D23" s="29"/>
      <c r="E23" s="29"/>
      <c r="F23" s="29"/>
    </row>
    <row r="24" spans="1:7" ht="45">
      <c r="A24" s="30" t="s">
        <v>31</v>
      </c>
      <c r="B24" s="1" t="s">
        <v>3</v>
      </c>
      <c r="C24" s="1" t="s">
        <v>4</v>
      </c>
      <c r="D24" s="2" t="s">
        <v>32</v>
      </c>
      <c r="E24" s="2" t="s">
        <v>6</v>
      </c>
      <c r="F24" s="2" t="s">
        <v>7</v>
      </c>
    </row>
    <row r="25" spans="1:7" ht="30">
      <c r="A25" s="31" t="s">
        <v>33</v>
      </c>
      <c r="B25" s="4"/>
      <c r="C25" s="4"/>
      <c r="D25" s="48"/>
      <c r="E25" s="47" t="s">
        <v>10</v>
      </c>
      <c r="F25" s="45">
        <v>3100</v>
      </c>
    </row>
    <row r="26" spans="1:7">
      <c r="A26" s="7" t="s">
        <v>34</v>
      </c>
      <c r="B26" s="9">
        <f>16+18+38*5+10</f>
        <v>234</v>
      </c>
      <c r="C26" s="14">
        <v>111</v>
      </c>
      <c r="D26" s="24">
        <f>B26*C26</f>
        <v>25974</v>
      </c>
      <c r="E26" s="14">
        <f>D26/$F$25</f>
        <v>8.378709677419355</v>
      </c>
      <c r="F26" s="58"/>
    </row>
    <row r="27" spans="1:7">
      <c r="A27" s="7" t="s">
        <v>35</v>
      </c>
      <c r="B27" s="9">
        <v>5</v>
      </c>
      <c r="C27" s="14">
        <v>111</v>
      </c>
      <c r="D27" s="24">
        <f>B27*C27</f>
        <v>555</v>
      </c>
      <c r="E27" s="14">
        <f t="shared" ref="E27:E28" si="4">D27/$F$25</f>
        <v>0.17903225806451614</v>
      </c>
      <c r="F27" s="32"/>
    </row>
    <row r="28" spans="1:7">
      <c r="A28" s="7" t="s">
        <v>36</v>
      </c>
      <c r="B28" s="9">
        <v>1</v>
      </c>
      <c r="C28" s="14">
        <v>111</v>
      </c>
      <c r="D28" s="24">
        <f>B28*C28</f>
        <v>111</v>
      </c>
      <c r="E28" s="14">
        <f t="shared" si="4"/>
        <v>3.5806451612903224E-2</v>
      </c>
      <c r="F28" s="7"/>
    </row>
    <row r="29" spans="1:7">
      <c r="A29" s="33" t="s">
        <v>37</v>
      </c>
      <c r="B29" s="34"/>
      <c r="C29" s="19"/>
      <c r="D29" s="35">
        <f>SUM(D26:D28)</f>
        <v>26640</v>
      </c>
      <c r="E29" s="19">
        <f>SUM(E26:E28)</f>
        <v>8.5935483870967744</v>
      </c>
      <c r="F29" s="7"/>
    </row>
    <row r="30" spans="1:7" ht="30">
      <c r="A30" s="31" t="s">
        <v>38</v>
      </c>
      <c r="B30" s="22"/>
      <c r="C30" s="22"/>
      <c r="D30" s="36"/>
      <c r="E30" s="22"/>
      <c r="F30" s="7"/>
    </row>
    <row r="31" spans="1:7">
      <c r="A31" s="7" t="s">
        <v>39</v>
      </c>
      <c r="B31" s="9">
        <v>40</v>
      </c>
      <c r="C31" s="23">
        <v>111</v>
      </c>
      <c r="D31" s="23">
        <f>B31*C31</f>
        <v>4440</v>
      </c>
      <c r="E31" s="14">
        <f>D31/$F$25</f>
        <v>1.4322580645161291</v>
      </c>
      <c r="F31" s="32"/>
    </row>
    <row r="32" spans="1:7">
      <c r="A32" s="7" t="s">
        <v>40</v>
      </c>
      <c r="B32" s="9">
        <v>23</v>
      </c>
      <c r="C32" s="23">
        <v>111</v>
      </c>
      <c r="D32" s="23">
        <f>B32*C32</f>
        <v>2553</v>
      </c>
      <c r="E32" s="14">
        <f>D32/$F$25</f>
        <v>0.82354838709677425</v>
      </c>
      <c r="F32" s="32"/>
    </row>
    <row r="33" spans="1:6">
      <c r="A33" s="7" t="s">
        <v>41</v>
      </c>
      <c r="B33" s="9">
        <v>1</v>
      </c>
      <c r="C33" s="23">
        <v>111</v>
      </c>
      <c r="D33" s="23">
        <f>C33*B33</f>
        <v>111</v>
      </c>
      <c r="E33" s="14">
        <f>D33/$F$25</f>
        <v>3.5806451612903224E-2</v>
      </c>
      <c r="F33" s="32"/>
    </row>
    <row r="34" spans="1:6">
      <c r="A34" s="33" t="s">
        <v>37</v>
      </c>
      <c r="B34" s="19"/>
      <c r="C34" s="19"/>
      <c r="D34" s="35">
        <f>SUM(D31:D33)</f>
        <v>7104</v>
      </c>
      <c r="E34" s="19">
        <f>SUM(E31:E33)</f>
        <v>2.2916129032258064</v>
      </c>
      <c r="F34" s="30"/>
    </row>
    <row r="35" spans="1:6" ht="28.5">
      <c r="A35" s="7" t="s">
        <v>42</v>
      </c>
      <c r="B35" s="9">
        <v>1</v>
      </c>
      <c r="C35" s="23">
        <v>111</v>
      </c>
      <c r="D35" s="23">
        <f>B35*C35</f>
        <v>111</v>
      </c>
      <c r="E35" s="14">
        <f>D35/$F$25</f>
        <v>3.5806451612903224E-2</v>
      </c>
      <c r="F35" s="52"/>
    </row>
    <row r="36" spans="1:6" ht="28.5">
      <c r="A36" s="11" t="s">
        <v>43</v>
      </c>
      <c r="B36" s="9">
        <v>1</v>
      </c>
      <c r="C36" s="23">
        <v>111</v>
      </c>
      <c r="D36" s="23">
        <f>C36*B36</f>
        <v>111</v>
      </c>
      <c r="E36" s="14">
        <f t="shared" ref="E36:E37" si="5">D36/$F$25</f>
        <v>3.5806451612903224E-2</v>
      </c>
      <c r="F36" s="53"/>
    </row>
    <row r="37" spans="1:6">
      <c r="A37" s="11" t="s">
        <v>44</v>
      </c>
      <c r="B37" s="9">
        <v>1</v>
      </c>
      <c r="C37" s="23">
        <v>111</v>
      </c>
      <c r="D37" s="23">
        <f>C37*B37</f>
        <v>111</v>
      </c>
      <c r="E37" s="14">
        <f t="shared" si="5"/>
        <v>3.5806451612903224E-2</v>
      </c>
      <c r="F37" s="7"/>
    </row>
    <row r="38" spans="1:6">
      <c r="A38" s="37" t="s">
        <v>37</v>
      </c>
      <c r="B38" s="19"/>
      <c r="C38" s="19"/>
      <c r="D38" s="35">
        <f>SUM(D35:D37)</f>
        <v>333</v>
      </c>
      <c r="E38" s="19">
        <f>SUM(E35:E37)</f>
        <v>0.10741935483870968</v>
      </c>
      <c r="F38" s="30"/>
    </row>
    <row r="39" spans="1:6">
      <c r="A39" s="38" t="s">
        <v>45</v>
      </c>
      <c r="B39" s="39"/>
      <c r="C39" s="39"/>
      <c r="D39" s="40">
        <f>+D29+D34+D38</f>
        <v>34077</v>
      </c>
      <c r="E39" s="40">
        <f>+E29+E34+E38</f>
        <v>10.99258064516129</v>
      </c>
      <c r="F39" s="7"/>
    </row>
    <row r="40" spans="1:6">
      <c r="A40" s="38" t="s">
        <v>46</v>
      </c>
      <c r="B40" s="39"/>
      <c r="C40" s="39"/>
      <c r="D40" s="40">
        <f>+D20+D39</f>
        <v>574676.55000000005</v>
      </c>
      <c r="E40" s="40">
        <f>+E20+E39</f>
        <v>185.37953225806453</v>
      </c>
      <c r="F40" s="7"/>
    </row>
    <row r="41" spans="1:6">
      <c r="A41" s="41"/>
      <c r="B41" s="41"/>
      <c r="C41" s="42"/>
      <c r="D41" s="42"/>
      <c r="E41" s="29"/>
      <c r="F41" s="29"/>
    </row>
    <row r="42" spans="1:6">
      <c r="A42" s="29"/>
      <c r="B42" s="29"/>
      <c r="C42" s="43"/>
      <c r="D42" s="43"/>
      <c r="E42" s="29"/>
      <c r="F42" s="29"/>
    </row>
    <row r="43" spans="1:6">
      <c r="A43" s="29"/>
      <c r="B43" s="29"/>
      <c r="C43" s="54"/>
      <c r="D43" s="54"/>
      <c r="E43" s="55"/>
      <c r="F43" s="29"/>
    </row>
    <row r="44" spans="1:6">
      <c r="A44" s="29"/>
      <c r="B44" s="29"/>
      <c r="C44" s="54"/>
      <c r="D44" s="54"/>
      <c r="E44" s="55"/>
      <c r="F44" s="29"/>
    </row>
    <row r="45" spans="1:6">
      <c r="C45" s="57"/>
      <c r="D45" s="57"/>
      <c r="E45" s="57"/>
    </row>
    <row r="46" spans="1:6">
      <c r="C46" s="57"/>
      <c r="D46" s="57"/>
      <c r="E46" s="57"/>
    </row>
    <row r="47" spans="1:6">
      <c r="C47" s="56"/>
      <c r="D47" s="56"/>
      <c r="E47" s="56"/>
    </row>
  </sheetData>
  <mergeCells count="4">
    <mergeCell ref="A1:F1"/>
    <mergeCell ref="A2:F2"/>
    <mergeCell ref="B20:C20"/>
    <mergeCell ref="A22:F22"/>
  </mergeCells>
  <pageMargins left="0.7" right="0.7" top="0.75" bottom="0.75" header="0.3" footer="0.3"/>
  <pageSetup paperSize="9" orientation="portrait" verticalDpi="36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B23262350DF647B840E1D3F427F23C" ma:contentTypeVersion="10" ma:contentTypeDescription="Ein neues Dokument erstellen." ma:contentTypeScope="" ma:versionID="04976427b426c87b35fb9353d2590a31">
  <xsd:schema xmlns:xsd="http://www.w3.org/2001/XMLSchema" xmlns:xs="http://www.w3.org/2001/XMLSchema" xmlns:p="http://schemas.microsoft.com/office/2006/metadata/properties" xmlns:ns2="c5a7d529-b566-472b-a2f9-4d6a941e0aed" xmlns:ns3="c27aad7f-787c-4a3c-9ea8-3aa0d0402ac3" targetNamespace="http://schemas.microsoft.com/office/2006/metadata/properties" ma:root="true" ma:fieldsID="712bbda159533da71c648a3384ed4876" ns2:_="" ns3:_="">
    <xsd:import namespace="c5a7d529-b566-472b-a2f9-4d6a941e0aed"/>
    <xsd:import namespace="c27aad7f-787c-4a3c-9ea8-3aa0d0402a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7d529-b566-472b-a2f9-4d6a941e0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aad7f-787c-4a3c-9ea8-3aa0d0402a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AF481-3770-4303-8D0B-4BCEEC6779EE}"/>
</file>

<file path=customXml/itemProps2.xml><?xml version="1.0" encoding="utf-8"?>
<ds:datastoreItem xmlns:ds="http://schemas.openxmlformats.org/officeDocument/2006/customXml" ds:itemID="{52C7514D-C4F0-4691-B84F-D1F8A4208A60}"/>
</file>

<file path=customXml/itemProps3.xml><?xml version="1.0" encoding="utf-8"?>
<ds:datastoreItem xmlns:ds="http://schemas.openxmlformats.org/officeDocument/2006/customXml" ds:itemID="{A267C302-A64B-4195-A8DC-5F574AA59F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Brot für Alle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Maryline Bisilliat</dc:creator>
  <cp:keywords/>
  <dc:description/>
  <cp:lastModifiedBy>Ariane Wenger</cp:lastModifiedBy>
  <cp:revision/>
  <dcterms:created xsi:type="dcterms:W3CDTF">2017-02-06T08:45:48Z</dcterms:created>
  <dcterms:modified xsi:type="dcterms:W3CDTF">2018-10-16T10:01:05Z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0x01010079B23262350DF647B840E1D3F427F23C</vt:lpwstr>
  </property>
</Properties>
</file>